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кабрь (3)" sheetId="1" r:id="rId1"/>
  </sheets>
  <definedNames>
    <definedName name="OLE_LINK2" localSheetId="0">'декабрь (3)'!#REF!</definedName>
  </definedNames>
  <calcPr fullCalcOnLoad="1"/>
</workbook>
</file>

<file path=xl/sharedStrings.xml><?xml version="1.0" encoding="utf-8"?>
<sst xmlns="http://schemas.openxmlformats.org/spreadsheetml/2006/main" count="107" uniqueCount="93">
  <si>
    <t>Наименование показателей</t>
  </si>
  <si>
    <t>Муниципальное задание, руб.коп.</t>
  </si>
  <si>
    <t>- зар.плата</t>
  </si>
  <si>
    <t>- начисления на зар.плату</t>
  </si>
  <si>
    <t>ИТОГО:</t>
  </si>
  <si>
    <t>из них ос.средства</t>
  </si>
  <si>
    <t xml:space="preserve"> -тепло 50%</t>
  </si>
  <si>
    <t xml:space="preserve"> - свет 90%</t>
  </si>
  <si>
    <t>гор.вода 100%</t>
  </si>
  <si>
    <t>вода,очистка,канализация 100%</t>
  </si>
  <si>
    <t>в.т.ч тепло-50%</t>
  </si>
  <si>
    <t xml:space="preserve"> - свет 10%</t>
  </si>
  <si>
    <t xml:space="preserve"> - налоги</t>
  </si>
  <si>
    <t>мат.затраты(сах,и т.д)</t>
  </si>
  <si>
    <t>в т.ч зарплата</t>
  </si>
  <si>
    <t xml:space="preserve"> - начисления на зар.плату</t>
  </si>
  <si>
    <t>- мат.затраты</t>
  </si>
  <si>
    <t>5221428 - Софинансирование по программе"Организация пож.безопасности, антитеррористической и антикриминальной безопасности ОУ в рамках ДОП на 2011 -2015годы"</t>
  </si>
  <si>
    <t>5221412 Софинасирование по программе "Организация питьевого режима в ОУ И ДОУ  на 2011-2015годы"В рамках ДОЦП</t>
  </si>
  <si>
    <t>5200900 – ”Ежемесячное денежное вознаграждение за классное руководство”- всего</t>
  </si>
  <si>
    <t>5221412 Субсидия на "Организация питьевого режима в ОУ И ДОУ  на 2011-2015годы"В рамках ДОЦП</t>
  </si>
  <si>
    <t>5221428 -Субсидия на программу"Организация пож.безопасности, антитеррористической и антикриминальной безопасности ОУ в рамках ДОП на 2011 -2015годы"</t>
  </si>
  <si>
    <t>в т.ч установка</t>
  </si>
  <si>
    <t>пути эвакуации</t>
  </si>
  <si>
    <t>электрика</t>
  </si>
  <si>
    <t>гидранты</t>
  </si>
  <si>
    <t>огнезащитная обработка</t>
  </si>
  <si>
    <t>7951600 - Муниципальная  целевая программа по наркомании (ВИЧ- инфекция) на2012-2014годы</t>
  </si>
  <si>
    <t xml:space="preserve">7953400 - МЦП"Организация отдыха, оздоровления и занятости детей и подростков в каникулярное время" на 2012- 2014годы  </t>
  </si>
  <si>
    <t>7950400 –Долгосрочная  муниципальная целевая программа ”Реализация первичных мер пожарной безопасности на территории В. Новгорода на 2011-2015 годы”</t>
  </si>
  <si>
    <t>5221421 -"Оснащение ОУ Комппьютерами и мультимедиа -в рамках Д ЦП на 2011-2015годы"</t>
  </si>
  <si>
    <t>5221420 – ”Обеспечение ОУ имеющих гос.акредитацию и реализующих образов.программы общего образ.учебниками в соответствиис фед. перечнями учебников и учебных пособий"в рамках ДОЦП на 2011-2015годы"</t>
  </si>
  <si>
    <t>5221417 – ”Интернет"</t>
  </si>
  <si>
    <t>в т.ч. 4219900”Обеспечение деятельности подведомственных учреждений”, суб.204</t>
  </si>
  <si>
    <t>4219900 Город.средства - всего:</t>
  </si>
  <si>
    <t>4219900 Город.средсва - текущий ремонт</t>
  </si>
  <si>
    <t>4219900 Город.средсва -веранды</t>
  </si>
  <si>
    <t>4219900 Город.средства - открытие групп</t>
  </si>
  <si>
    <t>4239900 Город.средства  ремонт</t>
  </si>
  <si>
    <t>4219900 всего</t>
  </si>
  <si>
    <t>4239900 -всего</t>
  </si>
  <si>
    <t>освещение</t>
  </si>
  <si>
    <t>ограждение</t>
  </si>
  <si>
    <t>1.Субсидия на оказание муниципальных услуг,всего:</t>
  </si>
  <si>
    <t>2.Субсидия на содержание имущества, всего:</t>
  </si>
  <si>
    <t xml:space="preserve"> - аванс</t>
  </si>
  <si>
    <t>4362101 - Модернизация на приобретение оборудования,пополнение фондов библиотек</t>
  </si>
  <si>
    <t>в т.ч. :приобретение учебно-лабораторного оборудования</t>
  </si>
  <si>
    <t xml:space="preserve"> - приобретение компьютерного оборудовния</t>
  </si>
  <si>
    <t xml:space="preserve"> - пополнение фондов школьных библиотек</t>
  </si>
  <si>
    <t>4362108 - Модернизация кап.ремонт</t>
  </si>
  <si>
    <t>Отчет по исполнению муниципального задания</t>
  </si>
  <si>
    <t>Раздел 1. Информация об исполнения соглашения к МЗ</t>
  </si>
  <si>
    <t>"Доступная среда</t>
  </si>
  <si>
    <t>1005900 - "Автогородок"</t>
  </si>
  <si>
    <t>75500</t>
  </si>
  <si>
    <t>4239900 Город.средства (ЦДО)</t>
  </si>
  <si>
    <t>МЕДИКИ:</t>
  </si>
  <si>
    <t xml:space="preserve"> - отпускные  </t>
  </si>
  <si>
    <t xml:space="preserve"> - отпускные </t>
  </si>
  <si>
    <t>питание д/о (многод. Инвал)</t>
  </si>
  <si>
    <t xml:space="preserve"> - приобретение учебно-производственного оборудования</t>
  </si>
  <si>
    <t>4362109 - Софинансирование мед. оборудования</t>
  </si>
  <si>
    <t>4362110 - Софинансирование школ. столовая</t>
  </si>
  <si>
    <t>МЦП "Энергосбережение"        п. 2.3</t>
  </si>
  <si>
    <t>4360900 – ”Проведение мероприятий для детей и молодёжи”</t>
  </si>
  <si>
    <t xml:space="preserve">4219900 суб.№ 205 "Оказание соц.поддержки"-Молоко </t>
  </si>
  <si>
    <t xml:space="preserve"> 4219900 суб.№ 206”Оказание соц.поддержки "-Питание </t>
  </si>
  <si>
    <t xml:space="preserve"> 4219900 суб.№ 206"Оказание соц.поддержки "-Проезд </t>
  </si>
  <si>
    <t>7950600 – ”Комплекс целевых программ по реализации Концепции развития системы воспитания детей и молодёжи до 2014 года ”Содружество”</t>
  </si>
  <si>
    <t>7951000 – Муниципальная  целевая программа " Патриотическое воспитание населения на 2011 - 2014 годы”</t>
  </si>
  <si>
    <t>7951900 – МЦП "Повышение безопасности дорожного движения в В.Новгороде на 2010-2013г.г."</t>
  </si>
  <si>
    <t>7952100 – МЦП "Профилактика терроризма экстремизма в  В.Новгороде на 2011-2013годы."в т.числе</t>
  </si>
  <si>
    <t>МАОУ "СОШ № 15 имени  С.П.  Шпунякова"</t>
  </si>
  <si>
    <t>7952000 – МЦП "Развитие туризма и туристской деятельности на территории В.Новгорода на 2010-2012г."</t>
  </si>
  <si>
    <t>Фактические расходы с начала года,руб.коп (гр.3+гр.6)</t>
  </si>
  <si>
    <t>4362109 - субв.на приобр.обор.для орг.мед.обсл.учащ.</t>
  </si>
  <si>
    <t>капремонт софинансирование город</t>
  </si>
  <si>
    <t>3.Субсидия на иные цели, всего: (через ФК)</t>
  </si>
  <si>
    <t>в т.ч.коммуналка</t>
  </si>
  <si>
    <t>7950800 городские средства оборудование</t>
  </si>
  <si>
    <t xml:space="preserve">Обьем  расходов за отчетный период, руб.коп. </t>
  </si>
  <si>
    <t>ПИТАНИЕ Д/О (дети сотрудников):</t>
  </si>
  <si>
    <t>ост.от плана</t>
  </si>
  <si>
    <t>4239900 Дотации</t>
  </si>
  <si>
    <t xml:space="preserve"> зарплата</t>
  </si>
  <si>
    <t>4362110 приобретение оборудования для школьных столовых</t>
  </si>
  <si>
    <t xml:space="preserve"> Финансирование с начала года, руб.коп на 31.12.12.</t>
  </si>
  <si>
    <t>остаток средств на счете на 01.01.13.</t>
  </si>
  <si>
    <t>Приносящая доход деятельность</t>
  </si>
  <si>
    <t>Всего</t>
  </si>
  <si>
    <t>за  2013 год</t>
  </si>
  <si>
    <t>Кассовые расходы с начала года, руб.коп. на 31.12.13.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</si>
</sst>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/>
    </xf>
    <xf numFmtId="49" fontId="1" fillId="33" borderId="10" xfId="0" applyNumberFormat="1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9" fontId="3" fillId="33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right"/>
    </xf>
    <xf numFmtId="2" fontId="2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 vertical="top" wrapText="1"/>
    </xf>
    <xf numFmtId="2" fontId="2" fillId="0" borderId="11" xfId="0" applyNumberFormat="1" applyFont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vertical="top" wrapText="1"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right"/>
    </xf>
    <xf numFmtId="0" fontId="0" fillId="13" borderId="0" xfId="0" applyFill="1" applyAlignment="1">
      <alignment/>
    </xf>
    <xf numFmtId="2" fontId="5" fillId="13" borderId="10" xfId="0" applyNumberFormat="1" applyFont="1" applyFill="1" applyBorder="1" applyAlignment="1">
      <alignment horizontal="right" vertical="center" wrapText="1"/>
    </xf>
    <xf numFmtId="2" fontId="6" fillId="13" borderId="10" xfId="0" applyNumberFormat="1" applyFont="1" applyFill="1" applyBorder="1" applyAlignment="1">
      <alignment horizontal="right"/>
    </xf>
    <xf numFmtId="2" fontId="0" fillId="13" borderId="10" xfId="0" applyNumberFormat="1" applyFont="1" applyFill="1" applyBorder="1" applyAlignment="1">
      <alignment/>
    </xf>
    <xf numFmtId="2" fontId="6" fillId="13" borderId="10" xfId="0" applyNumberFormat="1" applyFont="1" applyFill="1" applyBorder="1" applyAlignment="1">
      <alignment horizontal="right" vertical="top" wrapText="1"/>
    </xf>
    <xf numFmtId="2" fontId="1" fillId="13" borderId="10" xfId="0" applyNumberFormat="1" applyFont="1" applyFill="1" applyBorder="1" applyAlignment="1">
      <alignment horizontal="right"/>
    </xf>
    <xf numFmtId="2" fontId="5" fillId="13" borderId="10" xfId="0" applyNumberFormat="1" applyFont="1" applyFill="1" applyBorder="1" applyAlignment="1">
      <alignment horizontal="right"/>
    </xf>
    <xf numFmtId="2" fontId="4" fillId="13" borderId="10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2" fontId="2" fillId="13" borderId="10" xfId="0" applyNumberFormat="1" applyFont="1" applyFill="1" applyBorder="1" applyAlignment="1">
      <alignment horizontal="right"/>
    </xf>
    <xf numFmtId="2" fontId="1" fillId="13" borderId="10" xfId="0" applyNumberFormat="1" applyFont="1" applyFill="1" applyBorder="1" applyAlignment="1">
      <alignment horizontal="right" vertical="top" wrapText="1"/>
    </xf>
    <xf numFmtId="2" fontId="1" fillId="13" borderId="0" xfId="0" applyNumberFormat="1" applyFont="1" applyFill="1" applyBorder="1" applyAlignment="1">
      <alignment horizontal="right"/>
    </xf>
    <xf numFmtId="2" fontId="1" fillId="13" borderId="0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2" fontId="0" fillId="13" borderId="0" xfId="0" applyNumberForma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textRotation="90"/>
    </xf>
    <xf numFmtId="0" fontId="0" fillId="13" borderId="11" xfId="0" applyFill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75" zoomScaleNormal="75" zoomScaleSheetLayoutView="75" workbookViewId="0" topLeftCell="A107">
      <pane ySplit="2850" topLeftCell="A94" activePane="bottomLeft" state="split"/>
      <selection pane="topLeft" activeCell="A4" sqref="A4:G4"/>
      <selection pane="bottomLeft" activeCell="L6" sqref="L6"/>
    </sheetView>
  </sheetViews>
  <sheetFormatPr defaultColWidth="9.140625" defaultRowHeight="12.75"/>
  <cols>
    <col min="1" max="1" width="58.140625" style="0" customWidth="1"/>
    <col min="2" max="2" width="17.421875" style="0" customWidth="1"/>
    <col min="3" max="3" width="17.28125" style="0" hidden="1" customWidth="1"/>
    <col min="4" max="4" width="15.57421875" style="0" customWidth="1"/>
    <col min="5" max="5" width="14.7109375" style="42" hidden="1" customWidth="1"/>
    <col min="6" max="6" width="17.57421875" style="0" hidden="1" customWidth="1"/>
    <col min="7" max="7" width="15.57421875" style="0" hidden="1" customWidth="1"/>
    <col min="8" max="8" width="15.140625" style="34" customWidth="1"/>
  </cols>
  <sheetData>
    <row r="1" spans="4:6" ht="12.75">
      <c r="D1" s="56"/>
      <c r="E1" s="56"/>
      <c r="F1" s="56"/>
    </row>
    <row r="2" spans="1:7" ht="15.75">
      <c r="A2" s="57" t="s">
        <v>51</v>
      </c>
      <c r="B2" s="57"/>
      <c r="C2" s="57"/>
      <c r="D2" s="57"/>
      <c r="E2" s="57"/>
      <c r="F2" s="57"/>
      <c r="G2" s="57"/>
    </row>
    <row r="3" spans="1:7" ht="15.75">
      <c r="A3" s="57" t="s">
        <v>73</v>
      </c>
      <c r="B3" s="57"/>
      <c r="C3" s="57"/>
      <c r="D3" s="57"/>
      <c r="E3" s="57"/>
      <c r="F3" s="57"/>
      <c r="G3" s="57"/>
    </row>
    <row r="4" spans="1:7" ht="15.75">
      <c r="A4" s="57" t="s">
        <v>91</v>
      </c>
      <c r="B4" s="57"/>
      <c r="C4" s="57"/>
      <c r="D4" s="57"/>
      <c r="E4" s="57"/>
      <c r="F4" s="57"/>
      <c r="G4" s="57"/>
    </row>
    <row r="5" spans="1:6" ht="15.75">
      <c r="A5" s="58"/>
      <c r="B5" s="58"/>
      <c r="C5" s="58"/>
      <c r="D5" s="58"/>
      <c r="E5" s="58"/>
      <c r="F5" s="58"/>
    </row>
    <row r="6" spans="1:8" ht="31.5" customHeight="1">
      <c r="A6" s="59" t="s">
        <v>0</v>
      </c>
      <c r="B6" s="50" t="s">
        <v>1</v>
      </c>
      <c r="C6" s="50" t="s">
        <v>87</v>
      </c>
      <c r="D6" s="49" t="s">
        <v>92</v>
      </c>
      <c r="E6" s="60" t="s">
        <v>88</v>
      </c>
      <c r="F6" s="49" t="s">
        <v>81</v>
      </c>
      <c r="G6" s="50" t="s">
        <v>75</v>
      </c>
      <c r="H6" s="52" t="s">
        <v>83</v>
      </c>
    </row>
    <row r="7" spans="1:8" ht="53.25" customHeight="1">
      <c r="A7" s="59"/>
      <c r="B7" s="51"/>
      <c r="C7" s="51"/>
      <c r="D7" s="49"/>
      <c r="E7" s="60"/>
      <c r="F7" s="49"/>
      <c r="G7" s="51"/>
      <c r="H7" s="53"/>
    </row>
    <row r="8" spans="1:8" ht="14.25" customHeight="1">
      <c r="A8" s="28">
        <v>1</v>
      </c>
      <c r="B8" s="27">
        <f aca="true" t="shared" si="0" ref="B8:H8">A8+1</f>
        <v>2</v>
      </c>
      <c r="C8" s="27">
        <f t="shared" si="0"/>
        <v>3</v>
      </c>
      <c r="D8" s="27">
        <f t="shared" si="0"/>
        <v>4</v>
      </c>
      <c r="E8" s="47">
        <f t="shared" si="0"/>
        <v>5</v>
      </c>
      <c r="F8" s="27">
        <f t="shared" si="0"/>
        <v>6</v>
      </c>
      <c r="G8" s="27">
        <f t="shared" si="0"/>
        <v>7</v>
      </c>
      <c r="H8" s="47">
        <f t="shared" si="0"/>
        <v>8</v>
      </c>
    </row>
    <row r="9" spans="1:8" ht="27" customHeight="1">
      <c r="A9" s="54" t="s">
        <v>52</v>
      </c>
      <c r="B9" s="54"/>
      <c r="C9" s="54"/>
      <c r="D9" s="54"/>
      <c r="E9" s="54"/>
      <c r="F9" s="54"/>
      <c r="G9" s="54"/>
      <c r="H9" s="55"/>
    </row>
    <row r="10" spans="1:8" ht="36.75" customHeight="1">
      <c r="A10" s="32" t="s">
        <v>43</v>
      </c>
      <c r="B10" s="31">
        <f>B11+B20+B27+B31+B32+B36</f>
        <v>11026800</v>
      </c>
      <c r="C10" s="31">
        <f aca="true" t="shared" si="1" ref="C10:H10">C11+C20+C27+C31+C32+C36</f>
        <v>10988103.5</v>
      </c>
      <c r="D10" s="31">
        <f t="shared" si="1"/>
        <v>10988103.5</v>
      </c>
      <c r="E10" s="35">
        <f t="shared" si="1"/>
        <v>0</v>
      </c>
      <c r="F10" s="31">
        <f t="shared" si="1"/>
        <v>0</v>
      </c>
      <c r="G10" s="31">
        <f t="shared" si="1"/>
        <v>10988103.5</v>
      </c>
      <c r="H10" s="31">
        <f t="shared" si="1"/>
        <v>38696.5</v>
      </c>
    </row>
    <row r="11" spans="1:8" ht="31.5" customHeight="1">
      <c r="A11" s="1" t="s">
        <v>33</v>
      </c>
      <c r="B11" s="16">
        <f aca="true" t="shared" si="2" ref="B11:H11">B12+B13+B14+B15+B16+B17+B18+B19</f>
        <v>9251600</v>
      </c>
      <c r="C11" s="16">
        <f t="shared" si="2"/>
        <v>9212903.5</v>
      </c>
      <c r="D11" s="16">
        <f t="shared" si="2"/>
        <v>9212903.5</v>
      </c>
      <c r="E11" s="39">
        <f t="shared" si="2"/>
        <v>0</v>
      </c>
      <c r="F11" s="16">
        <f t="shared" si="2"/>
        <v>0</v>
      </c>
      <c r="G11" s="16">
        <f t="shared" si="2"/>
        <v>9212903.5</v>
      </c>
      <c r="H11" s="16">
        <f t="shared" si="2"/>
        <v>38696.5</v>
      </c>
    </row>
    <row r="12" spans="1:8" ht="18" customHeight="1">
      <c r="A12" s="3" t="s">
        <v>2</v>
      </c>
      <c r="B12" s="14">
        <v>7008000</v>
      </c>
      <c r="C12" s="14">
        <f>5474454.64+626772.77+140000+626772.59+140000</f>
        <v>7008000</v>
      </c>
      <c r="D12" s="14">
        <f>6462320.84+536+4134+541009.16</f>
        <v>7008000</v>
      </c>
      <c r="E12" s="43">
        <f>C12-D12</f>
        <v>0</v>
      </c>
      <c r="F12" s="14"/>
      <c r="G12" s="17">
        <f>C12+F12</f>
        <v>7008000</v>
      </c>
      <c r="H12" s="37">
        <f>B12-G12-G13</f>
        <v>0</v>
      </c>
    </row>
    <row r="13" spans="1:8" ht="15.75">
      <c r="A13" s="3" t="s">
        <v>45</v>
      </c>
      <c r="B13" s="14"/>
      <c r="C13" s="14"/>
      <c r="D13" s="14"/>
      <c r="E13" s="43">
        <f aca="true" t="shared" si="3" ref="E13:E35">C13-D13</f>
        <v>0</v>
      </c>
      <c r="F13" s="18"/>
      <c r="G13" s="17">
        <f aca="true" t="shared" si="4" ref="G13:G35">C13+F13</f>
        <v>0</v>
      </c>
      <c r="H13" s="37">
        <v>0</v>
      </c>
    </row>
    <row r="14" spans="1:8" ht="15.75">
      <c r="A14" s="3" t="s">
        <v>58</v>
      </c>
      <c r="B14" s="14"/>
      <c r="C14" s="14"/>
      <c r="D14" s="14"/>
      <c r="E14" s="43">
        <f t="shared" si="3"/>
        <v>0</v>
      </c>
      <c r="F14" s="18"/>
      <c r="G14" s="17">
        <f t="shared" si="4"/>
        <v>0</v>
      </c>
      <c r="H14" s="37">
        <f aca="true" t="shared" si="5" ref="H14:H35">B14-G14</f>
        <v>0</v>
      </c>
    </row>
    <row r="15" spans="1:8" ht="15.75">
      <c r="A15" s="3" t="s">
        <v>59</v>
      </c>
      <c r="B15" s="14"/>
      <c r="C15" s="14"/>
      <c r="D15" s="14"/>
      <c r="E15" s="43">
        <f t="shared" si="3"/>
        <v>0</v>
      </c>
      <c r="F15" s="18"/>
      <c r="G15" s="17">
        <f t="shared" si="4"/>
        <v>0</v>
      </c>
      <c r="H15" s="37">
        <f t="shared" si="5"/>
        <v>0</v>
      </c>
    </row>
    <row r="16" spans="1:8" ht="15.75">
      <c r="A16" s="3" t="s">
        <v>3</v>
      </c>
      <c r="B16" s="14">
        <v>2046300</v>
      </c>
      <c r="C16" s="14">
        <f>1499800.82+228545.37+317953.81</f>
        <v>2046300</v>
      </c>
      <c r="D16" s="14">
        <f>1855354.86+476.38+1248.47+189220.29</f>
        <v>2046300</v>
      </c>
      <c r="E16" s="43">
        <f t="shared" si="3"/>
        <v>0</v>
      </c>
      <c r="F16" s="14"/>
      <c r="G16" s="17">
        <f t="shared" si="4"/>
        <v>2046300</v>
      </c>
      <c r="H16" s="37">
        <f t="shared" si="5"/>
        <v>0</v>
      </c>
    </row>
    <row r="17" spans="1:8" ht="15.75">
      <c r="A17" s="3" t="s">
        <v>16</v>
      </c>
      <c r="B17" s="14">
        <v>121800</v>
      </c>
      <c r="C17" s="14">
        <f>95600+11100+6400+1900+6800</f>
        <v>121800</v>
      </c>
      <c r="D17" s="14">
        <v>121800</v>
      </c>
      <c r="E17" s="43">
        <f t="shared" si="3"/>
        <v>0</v>
      </c>
      <c r="F17" s="14"/>
      <c r="G17" s="17">
        <f t="shared" si="4"/>
        <v>121800</v>
      </c>
      <c r="H17" s="37">
        <f t="shared" si="5"/>
        <v>0</v>
      </c>
    </row>
    <row r="18" spans="1:8" ht="15.75">
      <c r="A18" s="3" t="s">
        <v>5</v>
      </c>
      <c r="B18" s="14"/>
      <c r="C18" s="14"/>
      <c r="D18" s="14"/>
      <c r="E18" s="43">
        <f t="shared" si="3"/>
        <v>0</v>
      </c>
      <c r="F18" s="14"/>
      <c r="G18" s="17">
        <f t="shared" si="4"/>
        <v>0</v>
      </c>
      <c r="H18" s="37">
        <f t="shared" si="5"/>
        <v>0</v>
      </c>
    </row>
    <row r="19" spans="1:8" s="10" customFormat="1" ht="15.75">
      <c r="A19" s="3" t="s">
        <v>60</v>
      </c>
      <c r="B19" s="15" t="s">
        <v>55</v>
      </c>
      <c r="C19" s="15">
        <f>27503.5+3300+6000</f>
        <v>36803.5</v>
      </c>
      <c r="D19" s="15">
        <f>30737+6066.5</f>
        <v>36803.5</v>
      </c>
      <c r="E19" s="43">
        <f t="shared" si="3"/>
        <v>0</v>
      </c>
      <c r="F19" s="15"/>
      <c r="G19" s="17">
        <f t="shared" si="4"/>
        <v>36803.5</v>
      </c>
      <c r="H19" s="37">
        <f t="shared" si="5"/>
        <v>38696.5</v>
      </c>
    </row>
    <row r="20" spans="1:8" s="10" customFormat="1" ht="15.75">
      <c r="A20" s="1" t="s">
        <v>34</v>
      </c>
      <c r="B20" s="19">
        <f aca="true" t="shared" si="6" ref="B20:H20">B21+B26</f>
        <v>1130800</v>
      </c>
      <c r="C20" s="19">
        <f t="shared" si="6"/>
        <v>1130800</v>
      </c>
      <c r="D20" s="19">
        <f t="shared" si="6"/>
        <v>1130800</v>
      </c>
      <c r="E20" s="44">
        <f t="shared" si="6"/>
        <v>0</v>
      </c>
      <c r="F20" s="19">
        <f t="shared" si="6"/>
        <v>0</v>
      </c>
      <c r="G20" s="19">
        <f t="shared" si="6"/>
        <v>1130800</v>
      </c>
      <c r="H20" s="38">
        <f t="shared" si="6"/>
        <v>0</v>
      </c>
    </row>
    <row r="21" spans="1:8" ht="15.75">
      <c r="A21" s="9" t="s">
        <v>79</v>
      </c>
      <c r="B21" s="20">
        <f aca="true" t="shared" si="7" ref="B21:H21">B22+B23+B24+B25</f>
        <v>1098900</v>
      </c>
      <c r="C21" s="20">
        <f t="shared" si="7"/>
        <v>1098900</v>
      </c>
      <c r="D21" s="20">
        <f t="shared" si="7"/>
        <v>1098900</v>
      </c>
      <c r="E21" s="20">
        <f t="shared" si="7"/>
        <v>0</v>
      </c>
      <c r="F21" s="20"/>
      <c r="G21" s="20">
        <f t="shared" si="7"/>
        <v>1098900</v>
      </c>
      <c r="H21" s="20">
        <f t="shared" si="7"/>
        <v>0</v>
      </c>
    </row>
    <row r="22" spans="1:8" ht="15.75">
      <c r="A22" s="9" t="s">
        <v>6</v>
      </c>
      <c r="B22" s="20">
        <v>610100</v>
      </c>
      <c r="C22" s="20">
        <f>533111.65+76988.35</f>
        <v>610100</v>
      </c>
      <c r="D22" s="20">
        <f>610100-35629.49+25000+10629.49</f>
        <v>610100</v>
      </c>
      <c r="E22" s="43">
        <f t="shared" si="3"/>
        <v>0</v>
      </c>
      <c r="F22" s="21"/>
      <c r="G22" s="17">
        <f t="shared" si="4"/>
        <v>610100</v>
      </c>
      <c r="H22" s="37">
        <f t="shared" si="5"/>
        <v>0</v>
      </c>
    </row>
    <row r="23" spans="1:8" ht="15.75">
      <c r="A23" s="3" t="s">
        <v>7</v>
      </c>
      <c r="B23" s="14">
        <v>411700</v>
      </c>
      <c r="C23" s="14">
        <f>322099.61+45000+44600.39</f>
        <v>411700</v>
      </c>
      <c r="D23" s="14">
        <v>411700</v>
      </c>
      <c r="E23" s="43">
        <f t="shared" si="3"/>
        <v>0</v>
      </c>
      <c r="F23" s="18"/>
      <c r="G23" s="17">
        <f t="shared" si="4"/>
        <v>411700</v>
      </c>
      <c r="H23" s="37">
        <f t="shared" si="5"/>
        <v>0</v>
      </c>
    </row>
    <row r="24" spans="1:8" ht="15.75">
      <c r="A24" s="3" t="s">
        <v>8</v>
      </c>
      <c r="B24" s="14"/>
      <c r="C24" s="14"/>
      <c r="D24" s="14"/>
      <c r="E24" s="43">
        <f t="shared" si="3"/>
        <v>0</v>
      </c>
      <c r="F24" s="18"/>
      <c r="G24" s="17">
        <f t="shared" si="4"/>
        <v>0</v>
      </c>
      <c r="H24" s="37">
        <f t="shared" si="5"/>
        <v>0</v>
      </c>
    </row>
    <row r="25" spans="1:8" ht="15.75">
      <c r="A25" s="3" t="s">
        <v>9</v>
      </c>
      <c r="B25" s="14">
        <v>77100</v>
      </c>
      <c r="C25" s="14">
        <f>33438.81+5000+38661.19</f>
        <v>77100</v>
      </c>
      <c r="D25" s="14">
        <v>77100</v>
      </c>
      <c r="E25" s="43">
        <f t="shared" si="3"/>
        <v>0</v>
      </c>
      <c r="F25" s="18"/>
      <c r="G25" s="17">
        <f t="shared" si="4"/>
        <v>77100</v>
      </c>
      <c r="H25" s="37">
        <f t="shared" si="5"/>
        <v>0</v>
      </c>
    </row>
    <row r="26" spans="1:8" ht="15.75">
      <c r="A26" s="3" t="s">
        <v>13</v>
      </c>
      <c r="B26" s="14">
        <v>31900</v>
      </c>
      <c r="C26" s="14">
        <f>26633+2634+2633</f>
        <v>31900</v>
      </c>
      <c r="D26" s="14">
        <v>31900</v>
      </c>
      <c r="E26" s="43">
        <f t="shared" si="3"/>
        <v>0</v>
      </c>
      <c r="F26" s="14"/>
      <c r="G26" s="17">
        <f t="shared" si="4"/>
        <v>31900</v>
      </c>
      <c r="H26" s="37">
        <f t="shared" si="5"/>
        <v>0</v>
      </c>
    </row>
    <row r="27" spans="1:8" ht="15.75">
      <c r="A27" s="13" t="s">
        <v>57</v>
      </c>
      <c r="B27" s="16">
        <f aca="true" t="shared" si="8" ref="B27:H27">B28+B29+B30</f>
        <v>82000</v>
      </c>
      <c r="C27" s="16">
        <f t="shared" si="8"/>
        <v>82000</v>
      </c>
      <c r="D27" s="16">
        <f t="shared" si="8"/>
        <v>82000</v>
      </c>
      <c r="E27" s="39">
        <f t="shared" si="8"/>
        <v>0</v>
      </c>
      <c r="F27" s="16">
        <f t="shared" si="8"/>
        <v>0</v>
      </c>
      <c r="G27" s="16">
        <f t="shared" si="8"/>
        <v>82000</v>
      </c>
      <c r="H27" s="36">
        <f t="shared" si="8"/>
        <v>0</v>
      </c>
    </row>
    <row r="28" spans="1:8" ht="15.75">
      <c r="A28" s="3" t="s">
        <v>2</v>
      </c>
      <c r="B28" s="14">
        <v>63000</v>
      </c>
      <c r="C28" s="14">
        <f>48339+7330.5+7330.5</f>
        <v>63000</v>
      </c>
      <c r="D28" s="14">
        <f>63536-536</f>
        <v>63000</v>
      </c>
      <c r="E28" s="43">
        <f t="shared" si="3"/>
        <v>0</v>
      </c>
      <c r="F28" s="18"/>
      <c r="G28" s="17">
        <f t="shared" si="4"/>
        <v>63000</v>
      </c>
      <c r="H28" s="37">
        <f>B28-G28-G29</f>
        <v>0</v>
      </c>
    </row>
    <row r="29" spans="1:8" ht="15.75">
      <c r="A29" s="3" t="s">
        <v>45</v>
      </c>
      <c r="B29" s="14"/>
      <c r="C29" s="14"/>
      <c r="D29" s="14"/>
      <c r="E29" s="43">
        <f t="shared" si="3"/>
        <v>0</v>
      </c>
      <c r="F29" s="18"/>
      <c r="G29" s="17">
        <f t="shared" si="4"/>
        <v>0</v>
      </c>
      <c r="H29" s="37">
        <v>0</v>
      </c>
    </row>
    <row r="30" spans="1:8" ht="15.75">
      <c r="A30" s="3" t="s">
        <v>3</v>
      </c>
      <c r="B30" s="14">
        <v>19000</v>
      </c>
      <c r="C30" s="14">
        <f>14314.98+1408.5+3276.52</f>
        <v>19000</v>
      </c>
      <c r="D30" s="14">
        <v>19000</v>
      </c>
      <c r="E30" s="43">
        <f t="shared" si="3"/>
        <v>0</v>
      </c>
      <c r="F30" s="18"/>
      <c r="G30" s="17">
        <f t="shared" si="4"/>
        <v>19000</v>
      </c>
      <c r="H30" s="37">
        <f t="shared" si="5"/>
        <v>0</v>
      </c>
    </row>
    <row r="31" spans="1:8" ht="15.75" customHeight="1">
      <c r="A31" s="30" t="s">
        <v>82</v>
      </c>
      <c r="B31" s="14">
        <v>55400</v>
      </c>
      <c r="C31" s="14">
        <f>33395+5000+17005</f>
        <v>55400</v>
      </c>
      <c r="D31" s="14">
        <v>55400</v>
      </c>
      <c r="E31" s="43">
        <f t="shared" si="3"/>
        <v>0</v>
      </c>
      <c r="F31" s="18"/>
      <c r="G31" s="17">
        <f t="shared" si="4"/>
        <v>55400</v>
      </c>
      <c r="H31" s="37">
        <f t="shared" si="5"/>
        <v>0</v>
      </c>
    </row>
    <row r="32" spans="1:8" ht="15.75">
      <c r="A32" s="8" t="s">
        <v>56</v>
      </c>
      <c r="B32" s="16">
        <f>B33+B34+B35</f>
        <v>500000</v>
      </c>
      <c r="C32" s="16">
        <f aca="true" t="shared" si="9" ref="C32:H32">C33+C34+C35</f>
        <v>500000</v>
      </c>
      <c r="D32" s="16">
        <f t="shared" si="9"/>
        <v>500000</v>
      </c>
      <c r="E32" s="39">
        <f t="shared" si="9"/>
        <v>0</v>
      </c>
      <c r="F32" s="16">
        <f t="shared" si="9"/>
        <v>0</v>
      </c>
      <c r="G32" s="16">
        <f t="shared" si="9"/>
        <v>500000</v>
      </c>
      <c r="H32" s="39">
        <f t="shared" si="9"/>
        <v>0</v>
      </c>
    </row>
    <row r="33" spans="1:8" ht="14.25" customHeight="1">
      <c r="A33" s="3" t="s">
        <v>2</v>
      </c>
      <c r="B33" s="14">
        <f>389400-5400</f>
        <v>384000</v>
      </c>
      <c r="C33" s="14">
        <f>282714.68+50300.09+47985.23+3000</f>
        <v>384000</v>
      </c>
      <c r="D33" s="14">
        <f>363468.23+20531.77</f>
        <v>384000</v>
      </c>
      <c r="E33" s="43">
        <f t="shared" si="3"/>
        <v>0</v>
      </c>
      <c r="F33" s="18"/>
      <c r="G33" s="17">
        <f t="shared" si="4"/>
        <v>384000</v>
      </c>
      <c r="H33" s="37">
        <f t="shared" si="5"/>
        <v>0</v>
      </c>
    </row>
    <row r="34" spans="1:8" ht="15" customHeight="1">
      <c r="A34" s="3" t="s">
        <v>45</v>
      </c>
      <c r="B34" s="14"/>
      <c r="C34" s="14"/>
      <c r="D34" s="14"/>
      <c r="E34" s="43">
        <f t="shared" si="3"/>
        <v>0</v>
      </c>
      <c r="F34" s="18"/>
      <c r="G34" s="17">
        <f t="shared" si="4"/>
        <v>0</v>
      </c>
      <c r="H34" s="37">
        <f t="shared" si="5"/>
        <v>0</v>
      </c>
    </row>
    <row r="35" spans="1:8" ht="13.5" customHeight="1">
      <c r="A35" s="3" t="s">
        <v>3</v>
      </c>
      <c r="B35" s="14">
        <f>117600-1600</f>
        <v>116000</v>
      </c>
      <c r="C35" s="14">
        <f>75400+3336.03+37263.97</f>
        <v>116000</v>
      </c>
      <c r="D35" s="14">
        <f>109813.81+6186.19</f>
        <v>116000</v>
      </c>
      <c r="E35" s="43">
        <f t="shared" si="3"/>
        <v>0</v>
      </c>
      <c r="F35" s="18"/>
      <c r="G35" s="17">
        <f t="shared" si="4"/>
        <v>116000</v>
      </c>
      <c r="H35" s="37">
        <f t="shared" si="5"/>
        <v>0</v>
      </c>
    </row>
    <row r="36" spans="1:8" ht="15.75">
      <c r="A36" s="8" t="s">
        <v>84</v>
      </c>
      <c r="B36" s="16">
        <f>B37+B38</f>
        <v>7000</v>
      </c>
      <c r="C36" s="16">
        <f aca="true" t="shared" si="10" ref="C36:H36">C37+C38</f>
        <v>7000</v>
      </c>
      <c r="D36" s="16">
        <f t="shared" si="10"/>
        <v>7000</v>
      </c>
      <c r="E36" s="39">
        <f t="shared" si="10"/>
        <v>0</v>
      </c>
      <c r="F36" s="16">
        <f t="shared" si="10"/>
        <v>0</v>
      </c>
      <c r="G36" s="16">
        <f t="shared" si="10"/>
        <v>7000</v>
      </c>
      <c r="H36" s="39">
        <f t="shared" si="10"/>
        <v>0</v>
      </c>
    </row>
    <row r="37" spans="1:8" ht="15" customHeight="1">
      <c r="A37" s="4" t="s">
        <v>85</v>
      </c>
      <c r="B37" s="14">
        <v>5400</v>
      </c>
      <c r="C37" s="14">
        <v>5400</v>
      </c>
      <c r="D37" s="14">
        <v>5400</v>
      </c>
      <c r="E37" s="43">
        <f>C37-D37</f>
        <v>0</v>
      </c>
      <c r="F37" s="18"/>
      <c r="G37" s="17">
        <f>C37+F37</f>
        <v>5400</v>
      </c>
      <c r="H37" s="37">
        <f>B37-G37</f>
        <v>0</v>
      </c>
    </row>
    <row r="38" spans="1:8" ht="13.5" customHeight="1">
      <c r="A38" s="3" t="s">
        <v>3</v>
      </c>
      <c r="B38" s="14">
        <v>1600</v>
      </c>
      <c r="C38" s="14">
        <v>1600</v>
      </c>
      <c r="D38" s="14">
        <v>1600</v>
      </c>
      <c r="E38" s="43">
        <f>C38-D38</f>
        <v>0</v>
      </c>
      <c r="F38" s="18"/>
      <c r="G38" s="17">
        <f>C38+F38</f>
        <v>1600</v>
      </c>
      <c r="H38" s="37">
        <f>B38-G38</f>
        <v>0</v>
      </c>
    </row>
    <row r="39" spans="1:8" ht="25.5" customHeight="1">
      <c r="A39" s="29" t="s">
        <v>44</v>
      </c>
      <c r="B39" s="33">
        <f aca="true" t="shared" si="11" ref="B39:H39">B40+B45+B49</f>
        <v>971100</v>
      </c>
      <c r="C39" s="33">
        <f t="shared" si="11"/>
        <v>971100</v>
      </c>
      <c r="D39" s="33">
        <f t="shared" si="11"/>
        <v>971100</v>
      </c>
      <c r="E39" s="40">
        <f t="shared" si="11"/>
        <v>0</v>
      </c>
      <c r="F39" s="33">
        <f t="shared" si="11"/>
        <v>0</v>
      </c>
      <c r="G39" s="33">
        <f t="shared" si="11"/>
        <v>971100</v>
      </c>
      <c r="H39" s="36">
        <f t="shared" si="11"/>
        <v>0</v>
      </c>
    </row>
    <row r="40" spans="1:8" ht="27.75" customHeight="1">
      <c r="A40" s="7" t="s">
        <v>39</v>
      </c>
      <c r="B40" s="16">
        <f aca="true" t="shared" si="12" ref="B40:H40">B41+B44</f>
        <v>971100</v>
      </c>
      <c r="C40" s="16">
        <f t="shared" si="12"/>
        <v>971100</v>
      </c>
      <c r="D40" s="16">
        <f t="shared" si="12"/>
        <v>971100</v>
      </c>
      <c r="E40" s="39">
        <f t="shared" si="12"/>
        <v>0</v>
      </c>
      <c r="F40" s="16">
        <f t="shared" si="12"/>
        <v>0</v>
      </c>
      <c r="G40" s="16">
        <f t="shared" si="12"/>
        <v>971100</v>
      </c>
      <c r="H40" s="39">
        <f t="shared" si="12"/>
        <v>0</v>
      </c>
    </row>
    <row r="41" spans="1:8" ht="20.25" customHeight="1">
      <c r="A41" s="4" t="s">
        <v>79</v>
      </c>
      <c r="B41" s="14">
        <f aca="true" t="shared" si="13" ref="B41:H41">B42+B43</f>
        <v>572200</v>
      </c>
      <c r="C41" s="14">
        <f t="shared" si="13"/>
        <v>572200</v>
      </c>
      <c r="D41" s="14">
        <f t="shared" si="13"/>
        <v>572200</v>
      </c>
      <c r="E41" s="14">
        <f t="shared" si="13"/>
        <v>0</v>
      </c>
      <c r="F41" s="14"/>
      <c r="G41" s="14">
        <f t="shared" si="13"/>
        <v>572200</v>
      </c>
      <c r="H41" s="14">
        <f t="shared" si="13"/>
        <v>0</v>
      </c>
    </row>
    <row r="42" spans="1:8" ht="20.25" customHeight="1">
      <c r="A42" s="4" t="s">
        <v>10</v>
      </c>
      <c r="B42" s="14">
        <v>526500</v>
      </c>
      <c r="C42" s="14">
        <f>435640+83097.88+7762.12</f>
        <v>526500</v>
      </c>
      <c r="D42" s="14">
        <v>526500</v>
      </c>
      <c r="E42" s="43">
        <f aca="true" t="shared" si="14" ref="E42:E100">C42-D42</f>
        <v>0</v>
      </c>
      <c r="F42" s="18"/>
      <c r="G42" s="17">
        <f aca="true" t="shared" si="15" ref="G42:G52">C42+F42</f>
        <v>526500</v>
      </c>
      <c r="H42" s="37">
        <f>B42-G42</f>
        <v>0</v>
      </c>
    </row>
    <row r="43" spans="1:8" ht="21" customHeight="1">
      <c r="A43" s="4" t="s">
        <v>11</v>
      </c>
      <c r="B43" s="14">
        <v>45700</v>
      </c>
      <c r="C43" s="14">
        <f>32670+7456.2+5573.8</f>
        <v>45700</v>
      </c>
      <c r="D43" s="14">
        <v>45700</v>
      </c>
      <c r="E43" s="43">
        <f t="shared" si="14"/>
        <v>0</v>
      </c>
      <c r="F43" s="18"/>
      <c r="G43" s="17">
        <f t="shared" si="15"/>
        <v>45700</v>
      </c>
      <c r="H43" s="37">
        <f>B43-G43</f>
        <v>0</v>
      </c>
    </row>
    <row r="44" spans="1:8" ht="19.5" customHeight="1">
      <c r="A44" s="4" t="s">
        <v>12</v>
      </c>
      <c r="B44" s="14">
        <v>398900</v>
      </c>
      <c r="C44" s="14">
        <v>398900</v>
      </c>
      <c r="D44" s="14">
        <v>398900</v>
      </c>
      <c r="E44" s="43">
        <f t="shared" si="14"/>
        <v>0</v>
      </c>
      <c r="F44" s="14"/>
      <c r="G44" s="17">
        <f t="shared" si="15"/>
        <v>398900</v>
      </c>
      <c r="H44" s="37">
        <f>B44-G44</f>
        <v>0</v>
      </c>
    </row>
    <row r="45" spans="1:8" ht="22.5" customHeight="1">
      <c r="A45" s="5" t="s">
        <v>40</v>
      </c>
      <c r="B45" s="16">
        <f aca="true" t="shared" si="16" ref="B45:H45">B46+B47+B48</f>
        <v>0</v>
      </c>
      <c r="C45" s="16">
        <f t="shared" si="16"/>
        <v>0</v>
      </c>
      <c r="D45" s="16">
        <f t="shared" si="16"/>
        <v>0</v>
      </c>
      <c r="E45" s="39">
        <f t="shared" si="16"/>
        <v>0</v>
      </c>
      <c r="F45" s="16">
        <f t="shared" si="16"/>
        <v>0</v>
      </c>
      <c r="G45" s="16">
        <f t="shared" si="16"/>
        <v>0</v>
      </c>
      <c r="H45" s="36">
        <f t="shared" si="16"/>
        <v>0</v>
      </c>
    </row>
    <row r="46" spans="1:8" ht="16.5" customHeight="1">
      <c r="A46" s="4" t="s">
        <v>10</v>
      </c>
      <c r="B46" s="14"/>
      <c r="C46" s="14"/>
      <c r="D46" s="14"/>
      <c r="E46" s="43">
        <f t="shared" si="14"/>
        <v>0</v>
      </c>
      <c r="F46" s="14"/>
      <c r="G46" s="17">
        <f t="shared" si="15"/>
        <v>0</v>
      </c>
      <c r="H46" s="37">
        <f aca="true" t="shared" si="17" ref="H46:H100">B46-G46</f>
        <v>0</v>
      </c>
    </row>
    <row r="47" spans="1:8" ht="15.75" customHeight="1">
      <c r="A47" s="4" t="s">
        <v>11</v>
      </c>
      <c r="B47" s="14"/>
      <c r="C47" s="14"/>
      <c r="D47" s="14"/>
      <c r="E47" s="43">
        <f t="shared" si="14"/>
        <v>0</v>
      </c>
      <c r="F47" s="18"/>
      <c r="G47" s="17">
        <f t="shared" si="15"/>
        <v>0</v>
      </c>
      <c r="H47" s="37">
        <f t="shared" si="17"/>
        <v>0</v>
      </c>
    </row>
    <row r="48" spans="1:8" ht="14.25" customHeight="1">
      <c r="A48" s="4" t="s">
        <v>12</v>
      </c>
      <c r="B48" s="14"/>
      <c r="C48" s="14"/>
      <c r="D48" s="14"/>
      <c r="E48" s="43">
        <f t="shared" si="14"/>
        <v>0</v>
      </c>
      <c r="F48" s="18"/>
      <c r="G48" s="17">
        <f t="shared" si="15"/>
        <v>0</v>
      </c>
      <c r="H48" s="37">
        <f t="shared" si="17"/>
        <v>0</v>
      </c>
    </row>
    <row r="49" spans="1:8" ht="48" customHeight="1">
      <c r="A49" s="1" t="s">
        <v>74</v>
      </c>
      <c r="B49" s="16">
        <f aca="true" t="shared" si="18" ref="B49:H49">B50+B51+B52</f>
        <v>0</v>
      </c>
      <c r="C49" s="16">
        <f t="shared" si="18"/>
        <v>0</v>
      </c>
      <c r="D49" s="16">
        <f t="shared" si="18"/>
        <v>0</v>
      </c>
      <c r="E49" s="39">
        <f t="shared" si="18"/>
        <v>0</v>
      </c>
      <c r="F49" s="16">
        <f t="shared" si="18"/>
        <v>0</v>
      </c>
      <c r="G49" s="16">
        <f t="shared" si="18"/>
        <v>0</v>
      </c>
      <c r="H49" s="36">
        <f t="shared" si="18"/>
        <v>0</v>
      </c>
    </row>
    <row r="50" spans="1:8" ht="15.75" customHeight="1">
      <c r="A50" s="3" t="s">
        <v>2</v>
      </c>
      <c r="B50" s="14"/>
      <c r="C50" s="14"/>
      <c r="D50" s="14"/>
      <c r="E50" s="43">
        <f t="shared" si="14"/>
        <v>0</v>
      </c>
      <c r="F50" s="18"/>
      <c r="G50" s="17">
        <f t="shared" si="15"/>
        <v>0</v>
      </c>
      <c r="H50" s="37">
        <f t="shared" si="17"/>
        <v>0</v>
      </c>
    </row>
    <row r="51" spans="1:8" ht="13.5" customHeight="1">
      <c r="A51" s="3" t="s">
        <v>45</v>
      </c>
      <c r="B51" s="14"/>
      <c r="C51" s="14"/>
      <c r="D51" s="14"/>
      <c r="E51" s="43">
        <f t="shared" si="14"/>
        <v>0</v>
      </c>
      <c r="F51" s="18"/>
      <c r="G51" s="17">
        <f t="shared" si="15"/>
        <v>0</v>
      </c>
      <c r="H51" s="37">
        <f t="shared" si="17"/>
        <v>0</v>
      </c>
    </row>
    <row r="52" spans="1:8" ht="18.75" customHeight="1">
      <c r="A52" s="3" t="s">
        <v>3</v>
      </c>
      <c r="B52" s="14"/>
      <c r="C52" s="14"/>
      <c r="D52" s="14"/>
      <c r="E52" s="43">
        <f t="shared" si="14"/>
        <v>0</v>
      </c>
      <c r="F52" s="18"/>
      <c r="G52" s="17">
        <f t="shared" si="15"/>
        <v>0</v>
      </c>
      <c r="H52" s="37">
        <f t="shared" si="17"/>
        <v>0</v>
      </c>
    </row>
    <row r="53" spans="1:8" ht="27.75" customHeight="1">
      <c r="A53" s="29" t="s">
        <v>78</v>
      </c>
      <c r="B53" s="33">
        <f>B54+B55+B56+B57+B58+B59+B60+B61+B62+B67+B69+B70+B71+B72+B73+B74+B75+B78+B79+B80+B81+B82+B83+B89+B90+B91+B92+B97+B100+B68</f>
        <v>2531366.9</v>
      </c>
      <c r="C53" s="33">
        <f aca="true" t="shared" si="19" ref="C53:H53">C54+C55+C56+C57+C58+C59+C60+C61+C62+C67+C69+C70+C71+C72+C73+C74+C75+C78+C79+C80+C81+C82+C83+C89+C90+C91+C92+C97+C100+C68</f>
        <v>2519653.88</v>
      </c>
      <c r="D53" s="33">
        <f t="shared" si="19"/>
        <v>2519653.88</v>
      </c>
      <c r="E53" s="40">
        <f t="shared" si="19"/>
        <v>0</v>
      </c>
      <c r="F53" s="33">
        <f t="shared" si="19"/>
        <v>0</v>
      </c>
      <c r="G53" s="33">
        <f t="shared" si="19"/>
        <v>2519653.88</v>
      </c>
      <c r="H53" s="40">
        <f t="shared" si="19"/>
        <v>11713.019999999997</v>
      </c>
    </row>
    <row r="54" spans="1:8" ht="24.75" customHeight="1">
      <c r="A54" s="7" t="s">
        <v>66</v>
      </c>
      <c r="B54" s="16">
        <f>26200+4400</f>
        <v>30600</v>
      </c>
      <c r="C54" s="16">
        <f>17100+2693+10807</f>
        <v>30600</v>
      </c>
      <c r="D54" s="16">
        <v>30600</v>
      </c>
      <c r="E54" s="39">
        <f t="shared" si="14"/>
        <v>0</v>
      </c>
      <c r="F54" s="23"/>
      <c r="G54" s="24">
        <f aca="true" t="shared" si="20" ref="G54:G100">C54+F54</f>
        <v>30600</v>
      </c>
      <c r="H54" s="37">
        <f t="shared" si="17"/>
        <v>0</v>
      </c>
    </row>
    <row r="55" spans="1:8" ht="23.25" customHeight="1">
      <c r="A55" s="7" t="s">
        <v>67</v>
      </c>
      <c r="B55" s="16">
        <v>29100</v>
      </c>
      <c r="C55" s="16">
        <v>18912.06</v>
      </c>
      <c r="D55" s="16">
        <v>18912.06</v>
      </c>
      <c r="E55" s="39">
        <f t="shared" si="14"/>
        <v>0</v>
      </c>
      <c r="F55" s="23"/>
      <c r="G55" s="24">
        <f t="shared" si="20"/>
        <v>18912.06</v>
      </c>
      <c r="H55" s="37">
        <f t="shared" si="17"/>
        <v>10187.939999999999</v>
      </c>
    </row>
    <row r="56" spans="1:8" ht="23.25" customHeight="1">
      <c r="A56" s="7" t="s">
        <v>68</v>
      </c>
      <c r="B56" s="16"/>
      <c r="C56" s="16"/>
      <c r="D56" s="16"/>
      <c r="E56" s="39">
        <f t="shared" si="14"/>
        <v>0</v>
      </c>
      <c r="F56" s="23"/>
      <c r="G56" s="24">
        <f t="shared" si="20"/>
        <v>0</v>
      </c>
      <c r="H56" s="37">
        <f t="shared" si="17"/>
        <v>0</v>
      </c>
    </row>
    <row r="57" spans="1:8" ht="23.25" customHeight="1">
      <c r="A57" s="7" t="s">
        <v>35</v>
      </c>
      <c r="B57" s="16">
        <v>750500</v>
      </c>
      <c r="C57" s="16">
        <v>750500</v>
      </c>
      <c r="D57" s="16">
        <v>750500</v>
      </c>
      <c r="E57" s="39">
        <f t="shared" si="14"/>
        <v>0</v>
      </c>
      <c r="F57" s="23"/>
      <c r="G57" s="24">
        <f t="shared" si="20"/>
        <v>750500</v>
      </c>
      <c r="H57" s="37">
        <f t="shared" si="17"/>
        <v>0</v>
      </c>
    </row>
    <row r="58" spans="1:8" ht="14.25" customHeight="1">
      <c r="A58" s="7" t="s">
        <v>36</v>
      </c>
      <c r="B58" s="16"/>
      <c r="C58" s="16"/>
      <c r="D58" s="16"/>
      <c r="E58" s="39">
        <f t="shared" si="14"/>
        <v>0</v>
      </c>
      <c r="F58" s="23"/>
      <c r="G58" s="24">
        <f t="shared" si="20"/>
        <v>0</v>
      </c>
      <c r="H58" s="37">
        <f t="shared" si="17"/>
        <v>0</v>
      </c>
    </row>
    <row r="59" spans="1:8" ht="15" customHeight="1">
      <c r="A59" s="7" t="s">
        <v>37</v>
      </c>
      <c r="B59" s="16"/>
      <c r="C59" s="16"/>
      <c r="D59" s="16"/>
      <c r="E59" s="39">
        <f t="shared" si="14"/>
        <v>0</v>
      </c>
      <c r="F59" s="23"/>
      <c r="G59" s="24">
        <f t="shared" si="20"/>
        <v>0</v>
      </c>
      <c r="H59" s="37">
        <f t="shared" si="17"/>
        <v>0</v>
      </c>
    </row>
    <row r="60" spans="1:8" ht="12.75" customHeight="1">
      <c r="A60" s="7" t="s">
        <v>38</v>
      </c>
      <c r="B60" s="16"/>
      <c r="C60" s="16"/>
      <c r="D60" s="16"/>
      <c r="E60" s="39">
        <f t="shared" si="14"/>
        <v>0</v>
      </c>
      <c r="F60" s="23"/>
      <c r="G60" s="24">
        <f t="shared" si="20"/>
        <v>0</v>
      </c>
      <c r="H60" s="37">
        <f t="shared" si="17"/>
        <v>0</v>
      </c>
    </row>
    <row r="61" spans="1:8" ht="34.5" customHeight="1">
      <c r="A61" s="1" t="s">
        <v>65</v>
      </c>
      <c r="B61" s="16"/>
      <c r="C61" s="16"/>
      <c r="D61" s="16"/>
      <c r="E61" s="39">
        <f t="shared" si="14"/>
        <v>0</v>
      </c>
      <c r="F61" s="23"/>
      <c r="G61" s="24">
        <f t="shared" si="20"/>
        <v>0</v>
      </c>
      <c r="H61" s="37">
        <f t="shared" si="17"/>
        <v>0</v>
      </c>
    </row>
    <row r="62" spans="1:8" ht="36.75" customHeight="1">
      <c r="A62" s="1" t="s">
        <v>46</v>
      </c>
      <c r="B62" s="16">
        <f>B63+B64+B65+B66</f>
        <v>317000</v>
      </c>
      <c r="C62" s="16">
        <f aca="true" t="shared" si="21" ref="C62:H62">C63+C64+C65+C66</f>
        <v>317000</v>
      </c>
      <c r="D62" s="16">
        <f t="shared" si="21"/>
        <v>317000</v>
      </c>
      <c r="E62" s="39">
        <f t="shared" si="21"/>
        <v>0</v>
      </c>
      <c r="F62" s="16">
        <f t="shared" si="21"/>
        <v>0</v>
      </c>
      <c r="G62" s="16">
        <f t="shared" si="21"/>
        <v>317000</v>
      </c>
      <c r="H62" s="39">
        <f t="shared" si="21"/>
        <v>0</v>
      </c>
    </row>
    <row r="63" spans="1:8" ht="18.75" customHeight="1">
      <c r="A63" s="3" t="s">
        <v>47</v>
      </c>
      <c r="B63" s="14">
        <v>169800</v>
      </c>
      <c r="C63" s="14">
        <v>169800</v>
      </c>
      <c r="D63" s="14">
        <v>169800</v>
      </c>
      <c r="E63" s="43">
        <f t="shared" si="14"/>
        <v>0</v>
      </c>
      <c r="F63" s="18"/>
      <c r="G63" s="17">
        <f t="shared" si="20"/>
        <v>169800</v>
      </c>
      <c r="H63" s="37">
        <f t="shared" si="17"/>
        <v>0</v>
      </c>
    </row>
    <row r="64" spans="1:8" ht="17.25" customHeight="1">
      <c r="A64" s="6" t="s">
        <v>61</v>
      </c>
      <c r="B64" s="14">
        <v>20000</v>
      </c>
      <c r="C64" s="14">
        <v>20000</v>
      </c>
      <c r="D64" s="14">
        <v>20000</v>
      </c>
      <c r="E64" s="43">
        <f t="shared" si="14"/>
        <v>0</v>
      </c>
      <c r="F64" s="18"/>
      <c r="G64" s="17">
        <f t="shared" si="20"/>
        <v>20000</v>
      </c>
      <c r="H64" s="37">
        <f t="shared" si="17"/>
        <v>0</v>
      </c>
    </row>
    <row r="65" spans="1:8" ht="23.25" customHeight="1">
      <c r="A65" s="3" t="s">
        <v>48</v>
      </c>
      <c r="B65" s="14">
        <v>69000</v>
      </c>
      <c r="C65" s="14">
        <v>69000</v>
      </c>
      <c r="D65" s="14">
        <v>69000</v>
      </c>
      <c r="E65" s="43">
        <f t="shared" si="14"/>
        <v>0</v>
      </c>
      <c r="F65" s="18"/>
      <c r="G65" s="17">
        <f t="shared" si="20"/>
        <v>69000</v>
      </c>
      <c r="H65" s="37">
        <f t="shared" si="17"/>
        <v>0</v>
      </c>
    </row>
    <row r="66" spans="1:8" ht="21" customHeight="1">
      <c r="A66" s="3" t="s">
        <v>49</v>
      </c>
      <c r="B66" s="14">
        <v>58200</v>
      </c>
      <c r="C66" s="14">
        <v>58200</v>
      </c>
      <c r="D66" s="14">
        <v>58200</v>
      </c>
      <c r="E66" s="43">
        <f t="shared" si="14"/>
        <v>0</v>
      </c>
      <c r="F66" s="18"/>
      <c r="G66" s="17">
        <f t="shared" si="20"/>
        <v>58200</v>
      </c>
      <c r="H66" s="37">
        <f t="shared" si="17"/>
        <v>0</v>
      </c>
    </row>
    <row r="67" spans="1:8" ht="27.75" customHeight="1">
      <c r="A67" s="1" t="s">
        <v>50</v>
      </c>
      <c r="B67" s="16">
        <v>106000</v>
      </c>
      <c r="C67" s="16">
        <v>106000</v>
      </c>
      <c r="D67" s="16">
        <f>36300+69700</f>
        <v>106000</v>
      </c>
      <c r="E67" s="39">
        <f t="shared" si="14"/>
        <v>0</v>
      </c>
      <c r="F67" s="23"/>
      <c r="G67" s="24">
        <f t="shared" si="20"/>
        <v>106000</v>
      </c>
      <c r="H67" s="37">
        <f t="shared" si="17"/>
        <v>0</v>
      </c>
    </row>
    <row r="68" spans="1:8" ht="27.75" customHeight="1">
      <c r="A68" s="1" t="s">
        <v>77</v>
      </c>
      <c r="B68" s="16">
        <v>15000</v>
      </c>
      <c r="C68" s="16">
        <v>15000</v>
      </c>
      <c r="D68" s="16">
        <v>15000</v>
      </c>
      <c r="E68" s="39">
        <f>C68-D68</f>
        <v>0</v>
      </c>
      <c r="F68" s="23"/>
      <c r="G68" s="24">
        <f t="shared" si="20"/>
        <v>15000</v>
      </c>
      <c r="H68" s="37">
        <f t="shared" si="17"/>
        <v>0</v>
      </c>
    </row>
    <row r="69" spans="1:8" ht="27.75" customHeight="1">
      <c r="A69" s="1" t="s">
        <v>63</v>
      </c>
      <c r="B69" s="16">
        <v>34500</v>
      </c>
      <c r="C69" s="16">
        <v>34500</v>
      </c>
      <c r="D69" s="16">
        <v>34500</v>
      </c>
      <c r="E69" s="39">
        <f t="shared" si="14"/>
        <v>0</v>
      </c>
      <c r="F69" s="23"/>
      <c r="G69" s="24">
        <f t="shared" si="20"/>
        <v>34500</v>
      </c>
      <c r="H69" s="37">
        <f t="shared" si="17"/>
        <v>0</v>
      </c>
    </row>
    <row r="70" spans="1:8" s="26" customFormat="1" ht="21" customHeight="1">
      <c r="A70" s="1" t="s">
        <v>86</v>
      </c>
      <c r="B70" s="16">
        <v>244000</v>
      </c>
      <c r="C70" s="16">
        <v>244000</v>
      </c>
      <c r="D70" s="16">
        <v>244000</v>
      </c>
      <c r="E70" s="39">
        <f>C70-D70</f>
        <v>0</v>
      </c>
      <c r="F70" s="23"/>
      <c r="G70" s="24">
        <f>C70+F70</f>
        <v>244000</v>
      </c>
      <c r="H70" s="41">
        <f>B70-G70</f>
        <v>0</v>
      </c>
    </row>
    <row r="71" spans="1:8" ht="25.5" customHeight="1">
      <c r="A71" s="1" t="s">
        <v>76</v>
      </c>
      <c r="B71" s="16">
        <v>15000</v>
      </c>
      <c r="C71" s="16">
        <v>15000</v>
      </c>
      <c r="D71" s="16">
        <v>15000</v>
      </c>
      <c r="E71" s="39">
        <f t="shared" si="14"/>
        <v>0</v>
      </c>
      <c r="F71" s="23"/>
      <c r="G71" s="24">
        <f t="shared" si="20"/>
        <v>15000</v>
      </c>
      <c r="H71" s="37">
        <f t="shared" si="17"/>
        <v>0</v>
      </c>
    </row>
    <row r="72" spans="1:8" ht="25.5" customHeight="1">
      <c r="A72" s="1" t="s">
        <v>62</v>
      </c>
      <c r="B72" s="16">
        <v>2100</v>
      </c>
      <c r="C72" s="16">
        <v>2100</v>
      </c>
      <c r="D72" s="16">
        <v>2100</v>
      </c>
      <c r="E72" s="39">
        <f t="shared" si="14"/>
        <v>0</v>
      </c>
      <c r="F72" s="23"/>
      <c r="G72" s="24">
        <f t="shared" si="20"/>
        <v>2100</v>
      </c>
      <c r="H72" s="37">
        <f t="shared" si="17"/>
        <v>0</v>
      </c>
    </row>
    <row r="73" spans="1:8" ht="46.5" customHeight="1">
      <c r="A73" s="5" t="s">
        <v>18</v>
      </c>
      <c r="B73" s="16">
        <v>5500</v>
      </c>
      <c r="C73" s="16">
        <f>3600+1900</f>
        <v>5500</v>
      </c>
      <c r="D73" s="16">
        <v>5500</v>
      </c>
      <c r="E73" s="39">
        <f t="shared" si="14"/>
        <v>0</v>
      </c>
      <c r="F73" s="23"/>
      <c r="G73" s="24">
        <f t="shared" si="20"/>
        <v>5500</v>
      </c>
      <c r="H73" s="37">
        <f t="shared" si="17"/>
        <v>0</v>
      </c>
    </row>
    <row r="74" spans="1:8" ht="63">
      <c r="A74" s="5" t="s">
        <v>17</v>
      </c>
      <c r="B74" s="16">
        <v>185500</v>
      </c>
      <c r="C74" s="16">
        <f>114600+67228+3672</f>
        <v>185500</v>
      </c>
      <c r="D74" s="16">
        <f>179504.9+1272+123.1+4600</f>
        <v>185500</v>
      </c>
      <c r="E74" s="39">
        <f t="shared" si="14"/>
        <v>0</v>
      </c>
      <c r="F74" s="23"/>
      <c r="G74" s="24">
        <f t="shared" si="20"/>
        <v>185500</v>
      </c>
      <c r="H74" s="37">
        <f t="shared" si="17"/>
        <v>0</v>
      </c>
    </row>
    <row r="75" spans="1:8" ht="31.5">
      <c r="A75" s="1" t="s">
        <v>19</v>
      </c>
      <c r="B75" s="16">
        <f aca="true" t="shared" si="22" ref="B75:H75">B76+B77</f>
        <v>118700</v>
      </c>
      <c r="C75" s="16">
        <f t="shared" si="22"/>
        <v>117174.92</v>
      </c>
      <c r="D75" s="16">
        <f>D76+D77</f>
        <v>117174.92</v>
      </c>
      <c r="E75" s="39">
        <f t="shared" si="22"/>
        <v>0</v>
      </c>
      <c r="F75" s="16">
        <f t="shared" si="22"/>
        <v>0</v>
      </c>
      <c r="G75" s="16">
        <f t="shared" si="22"/>
        <v>117174.92</v>
      </c>
      <c r="H75" s="39">
        <f t="shared" si="22"/>
        <v>1525.079999999998</v>
      </c>
    </row>
    <row r="76" spans="1:8" ht="15.75">
      <c r="A76" s="3" t="s">
        <v>14</v>
      </c>
      <c r="B76" s="14">
        <v>91200</v>
      </c>
      <c r="C76" s="14">
        <f>70300+6064.63+6367.17+7150</f>
        <v>89881.8</v>
      </c>
      <c r="D76" s="14">
        <f>58677.57+17687.06+6202.17+165+7150</f>
        <v>89881.8</v>
      </c>
      <c r="E76" s="43">
        <f t="shared" si="14"/>
        <v>0</v>
      </c>
      <c r="F76" s="14"/>
      <c r="G76" s="17">
        <f t="shared" si="20"/>
        <v>89881.8</v>
      </c>
      <c r="H76" s="37">
        <f t="shared" si="17"/>
        <v>1318.199999999997</v>
      </c>
    </row>
    <row r="77" spans="1:8" ht="15.75">
      <c r="A77" s="3" t="s">
        <v>15</v>
      </c>
      <c r="B77" s="14">
        <v>27500</v>
      </c>
      <c r="C77" s="14">
        <f>21220+1034.72+2755.28+2283.12</f>
        <v>27293.12</v>
      </c>
      <c r="D77" s="14">
        <f>17389+4865.72+2606.48+148.8+2283.12</f>
        <v>27293.12</v>
      </c>
      <c r="E77" s="43">
        <f t="shared" si="14"/>
        <v>0</v>
      </c>
      <c r="F77" s="14"/>
      <c r="G77" s="17">
        <f t="shared" si="20"/>
        <v>27293.12</v>
      </c>
      <c r="H77" s="37">
        <f t="shared" si="17"/>
        <v>206.88000000000102</v>
      </c>
    </row>
    <row r="78" spans="1:8" ht="15.75">
      <c r="A78" s="1" t="s">
        <v>32</v>
      </c>
      <c r="B78" s="16">
        <v>30000</v>
      </c>
      <c r="C78" s="16">
        <f>26900+1550+1550</f>
        <v>30000</v>
      </c>
      <c r="D78" s="16">
        <f>17341.81+2360+3540+6758.19</f>
        <v>30000</v>
      </c>
      <c r="E78" s="39">
        <f t="shared" si="14"/>
        <v>0</v>
      </c>
      <c r="F78" s="16"/>
      <c r="G78" s="24">
        <f t="shared" si="20"/>
        <v>30000</v>
      </c>
      <c r="H78" s="37">
        <f t="shared" si="17"/>
        <v>0</v>
      </c>
    </row>
    <row r="79" spans="1:8" ht="78.75">
      <c r="A79" s="1" t="s">
        <v>31</v>
      </c>
      <c r="B79" s="16">
        <v>96400</v>
      </c>
      <c r="C79" s="16">
        <v>96400</v>
      </c>
      <c r="D79" s="16">
        <f>88153+8247</f>
        <v>96400</v>
      </c>
      <c r="E79" s="39">
        <f t="shared" si="14"/>
        <v>0</v>
      </c>
      <c r="F79" s="16"/>
      <c r="G79" s="24">
        <f t="shared" si="20"/>
        <v>96400</v>
      </c>
      <c r="H79" s="37">
        <f t="shared" si="17"/>
        <v>0</v>
      </c>
    </row>
    <row r="80" spans="1:8" ht="31.5">
      <c r="A80" s="1" t="s">
        <v>30</v>
      </c>
      <c r="B80" s="16"/>
      <c r="C80" s="16"/>
      <c r="D80" s="16"/>
      <c r="E80" s="39">
        <f t="shared" si="14"/>
        <v>0</v>
      </c>
      <c r="F80" s="16"/>
      <c r="G80" s="24">
        <f t="shared" si="20"/>
        <v>0</v>
      </c>
      <c r="H80" s="37">
        <f t="shared" si="17"/>
        <v>0</v>
      </c>
    </row>
    <row r="81" spans="1:8" ht="32.25" customHeight="1">
      <c r="A81" s="5" t="s">
        <v>20</v>
      </c>
      <c r="B81" s="16">
        <v>33700</v>
      </c>
      <c r="C81" s="16">
        <f>21900+3900+3600+4200+100</f>
        <v>33700</v>
      </c>
      <c r="D81" s="16">
        <v>33700</v>
      </c>
      <c r="E81" s="39">
        <f t="shared" si="14"/>
        <v>0</v>
      </c>
      <c r="F81" s="16"/>
      <c r="G81" s="24">
        <f t="shared" si="20"/>
        <v>33700</v>
      </c>
      <c r="H81" s="37">
        <f t="shared" si="17"/>
        <v>0</v>
      </c>
    </row>
    <row r="82" spans="1:8" ht="63">
      <c r="A82" s="5" t="s">
        <v>21</v>
      </c>
      <c r="B82" s="16">
        <v>185500</v>
      </c>
      <c r="C82" s="16">
        <f>150000+35500</f>
        <v>185500</v>
      </c>
      <c r="D82" s="16">
        <f>148404.9+31828+123.1+1272+3872</f>
        <v>185500</v>
      </c>
      <c r="E82" s="39">
        <f t="shared" si="14"/>
        <v>0</v>
      </c>
      <c r="F82" s="16"/>
      <c r="G82" s="24">
        <f t="shared" si="20"/>
        <v>185500</v>
      </c>
      <c r="H82" s="37">
        <f t="shared" si="17"/>
        <v>0</v>
      </c>
    </row>
    <row r="83" spans="1:8" ht="63">
      <c r="A83" s="5" t="s">
        <v>29</v>
      </c>
      <c r="B83" s="16">
        <f aca="true" t="shared" si="23" ref="B83:H83">B84+B85+B86+B87+B88</f>
        <v>0</v>
      </c>
      <c r="C83" s="16">
        <f t="shared" si="23"/>
        <v>0</v>
      </c>
      <c r="D83" s="16">
        <f t="shared" si="23"/>
        <v>0</v>
      </c>
      <c r="E83" s="39">
        <f t="shared" si="23"/>
        <v>0</v>
      </c>
      <c r="F83" s="16">
        <f t="shared" si="23"/>
        <v>0</v>
      </c>
      <c r="G83" s="16">
        <f t="shared" si="23"/>
        <v>0</v>
      </c>
      <c r="H83" s="39">
        <f t="shared" si="23"/>
        <v>0</v>
      </c>
    </row>
    <row r="84" spans="1:8" s="25" customFormat="1" ht="15" customHeight="1">
      <c r="A84" s="4" t="s">
        <v>22</v>
      </c>
      <c r="B84" s="14"/>
      <c r="C84" s="14"/>
      <c r="D84" s="14"/>
      <c r="E84" s="43">
        <f t="shared" si="14"/>
        <v>0</v>
      </c>
      <c r="F84" s="14"/>
      <c r="G84" s="17">
        <f t="shared" si="20"/>
        <v>0</v>
      </c>
      <c r="H84" s="37">
        <f t="shared" si="17"/>
        <v>0</v>
      </c>
    </row>
    <row r="85" spans="1:8" s="25" customFormat="1" ht="12.75" customHeight="1">
      <c r="A85" s="4" t="s">
        <v>23</v>
      </c>
      <c r="B85" s="14"/>
      <c r="C85" s="14"/>
      <c r="D85" s="14"/>
      <c r="E85" s="43">
        <f t="shared" si="14"/>
        <v>0</v>
      </c>
      <c r="F85" s="14"/>
      <c r="G85" s="17">
        <f t="shared" si="20"/>
        <v>0</v>
      </c>
      <c r="H85" s="37">
        <f t="shared" si="17"/>
        <v>0</v>
      </c>
    </row>
    <row r="86" spans="1:8" s="25" customFormat="1" ht="13.5" customHeight="1">
      <c r="A86" s="4" t="s">
        <v>24</v>
      </c>
      <c r="B86" s="14"/>
      <c r="C86" s="14"/>
      <c r="D86" s="14"/>
      <c r="E86" s="43">
        <f t="shared" si="14"/>
        <v>0</v>
      </c>
      <c r="F86" s="14"/>
      <c r="G86" s="17">
        <f t="shared" si="20"/>
        <v>0</v>
      </c>
      <c r="H86" s="37">
        <f t="shared" si="17"/>
        <v>0</v>
      </c>
    </row>
    <row r="87" spans="1:8" s="25" customFormat="1" ht="13.5" customHeight="1">
      <c r="A87" s="4" t="s">
        <v>25</v>
      </c>
      <c r="B87" s="14"/>
      <c r="C87" s="14"/>
      <c r="D87" s="14"/>
      <c r="E87" s="43">
        <f t="shared" si="14"/>
        <v>0</v>
      </c>
      <c r="F87" s="14"/>
      <c r="G87" s="17">
        <f t="shared" si="20"/>
        <v>0</v>
      </c>
      <c r="H87" s="37">
        <f t="shared" si="17"/>
        <v>0</v>
      </c>
    </row>
    <row r="88" spans="1:8" s="25" customFormat="1" ht="15.75">
      <c r="A88" s="4" t="s">
        <v>26</v>
      </c>
      <c r="B88" s="14"/>
      <c r="C88" s="14"/>
      <c r="D88" s="14"/>
      <c r="E88" s="43">
        <f t="shared" si="14"/>
        <v>0</v>
      </c>
      <c r="F88" s="14"/>
      <c r="G88" s="17">
        <f t="shared" si="20"/>
        <v>0</v>
      </c>
      <c r="H88" s="37">
        <f t="shared" si="17"/>
        <v>0</v>
      </c>
    </row>
    <row r="89" spans="1:8" s="26" customFormat="1" ht="63">
      <c r="A89" s="1" t="s">
        <v>69</v>
      </c>
      <c r="B89" s="16"/>
      <c r="C89" s="16"/>
      <c r="D89" s="16"/>
      <c r="E89" s="39">
        <f t="shared" si="14"/>
        <v>0</v>
      </c>
      <c r="F89" s="16"/>
      <c r="G89" s="24">
        <f>C89+F89</f>
        <v>0</v>
      </c>
      <c r="H89" s="37">
        <f t="shared" si="17"/>
        <v>0</v>
      </c>
    </row>
    <row r="90" spans="1:8" s="26" customFormat="1" ht="23.25" customHeight="1">
      <c r="A90" s="1" t="s">
        <v>80</v>
      </c>
      <c r="B90" s="16">
        <v>100000</v>
      </c>
      <c r="C90" s="16">
        <v>100000</v>
      </c>
      <c r="D90" s="16">
        <v>100000</v>
      </c>
      <c r="E90" s="39">
        <f>C90-D90</f>
        <v>0</v>
      </c>
      <c r="F90" s="16"/>
      <c r="G90" s="24">
        <f>C90+F90</f>
        <v>100000</v>
      </c>
      <c r="H90" s="37">
        <f t="shared" si="17"/>
        <v>0</v>
      </c>
    </row>
    <row r="91" spans="1:8" s="26" customFormat="1" ht="44.25" customHeight="1">
      <c r="A91" s="1" t="s">
        <v>70</v>
      </c>
      <c r="B91" s="16"/>
      <c r="C91" s="16"/>
      <c r="D91" s="16"/>
      <c r="E91" s="39">
        <f t="shared" si="14"/>
        <v>0</v>
      </c>
      <c r="F91" s="16"/>
      <c r="G91" s="24">
        <f t="shared" si="20"/>
        <v>0</v>
      </c>
      <c r="H91" s="37">
        <f t="shared" si="17"/>
        <v>0</v>
      </c>
    </row>
    <row r="92" spans="1:8" s="26" customFormat="1" ht="36" customHeight="1">
      <c r="A92" s="1" t="s">
        <v>27</v>
      </c>
      <c r="B92" s="16"/>
      <c r="C92" s="16"/>
      <c r="D92" s="16"/>
      <c r="E92" s="39">
        <f t="shared" si="14"/>
        <v>0</v>
      </c>
      <c r="F92" s="16"/>
      <c r="G92" s="24">
        <f t="shared" si="20"/>
        <v>0</v>
      </c>
      <c r="H92" s="37">
        <f t="shared" si="17"/>
        <v>0</v>
      </c>
    </row>
    <row r="93" spans="1:8" s="26" customFormat="1" ht="31.5">
      <c r="A93" s="1" t="s">
        <v>71</v>
      </c>
      <c r="B93" s="16"/>
      <c r="C93" s="16"/>
      <c r="D93" s="16"/>
      <c r="E93" s="39">
        <f t="shared" si="14"/>
        <v>0</v>
      </c>
      <c r="F93" s="16"/>
      <c r="G93" s="24">
        <f t="shared" si="20"/>
        <v>0</v>
      </c>
      <c r="H93" s="37">
        <f t="shared" si="17"/>
        <v>0</v>
      </c>
    </row>
    <row r="94" spans="1:8" ht="47.25">
      <c r="A94" s="1" t="s">
        <v>72</v>
      </c>
      <c r="B94" s="16">
        <f aca="true" t="shared" si="24" ref="B94:H94">B95+B96</f>
        <v>0</v>
      </c>
      <c r="C94" s="16">
        <f t="shared" si="24"/>
        <v>0</v>
      </c>
      <c r="D94" s="16">
        <f t="shared" si="24"/>
        <v>0</v>
      </c>
      <c r="E94" s="39">
        <f t="shared" si="24"/>
        <v>0</v>
      </c>
      <c r="F94" s="16">
        <f t="shared" si="24"/>
        <v>0</v>
      </c>
      <c r="G94" s="16">
        <f t="shared" si="24"/>
        <v>0</v>
      </c>
      <c r="H94" s="39">
        <f t="shared" si="24"/>
        <v>0</v>
      </c>
    </row>
    <row r="95" spans="1:8" s="25" customFormat="1" ht="15.75">
      <c r="A95" s="3" t="s">
        <v>41</v>
      </c>
      <c r="B95" s="14"/>
      <c r="C95" s="14"/>
      <c r="D95" s="14"/>
      <c r="E95" s="43">
        <f t="shared" si="14"/>
        <v>0</v>
      </c>
      <c r="F95" s="14"/>
      <c r="G95" s="17">
        <f t="shared" si="20"/>
        <v>0</v>
      </c>
      <c r="H95" s="37">
        <f t="shared" si="17"/>
        <v>0</v>
      </c>
    </row>
    <row r="96" spans="1:8" s="25" customFormat="1" ht="15.75">
      <c r="A96" s="3" t="s">
        <v>42</v>
      </c>
      <c r="B96" s="14"/>
      <c r="C96" s="14"/>
      <c r="D96" s="14"/>
      <c r="E96" s="43">
        <f t="shared" si="14"/>
        <v>0</v>
      </c>
      <c r="F96" s="14"/>
      <c r="G96" s="17">
        <f t="shared" si="20"/>
        <v>0</v>
      </c>
      <c r="H96" s="37">
        <f t="shared" si="17"/>
        <v>0</v>
      </c>
    </row>
    <row r="97" spans="1:8" ht="47.25">
      <c r="A97" s="1" t="s">
        <v>28</v>
      </c>
      <c r="B97" s="16">
        <v>96385.9</v>
      </c>
      <c r="C97" s="16">
        <v>96385.9</v>
      </c>
      <c r="D97" s="16">
        <f>96350.9+35</f>
        <v>96385.9</v>
      </c>
      <c r="E97" s="39">
        <f t="shared" si="14"/>
        <v>0</v>
      </c>
      <c r="F97" s="16"/>
      <c r="G97" s="24">
        <f t="shared" si="20"/>
        <v>96385.9</v>
      </c>
      <c r="H97" s="37">
        <f t="shared" si="17"/>
        <v>0</v>
      </c>
    </row>
    <row r="98" spans="1:8" ht="15.75">
      <c r="A98" s="2" t="s">
        <v>54</v>
      </c>
      <c r="B98" s="16"/>
      <c r="C98" s="16"/>
      <c r="D98" s="16"/>
      <c r="E98" s="39">
        <f t="shared" si="14"/>
        <v>0</v>
      </c>
      <c r="F98" s="16"/>
      <c r="G98" s="24">
        <f t="shared" si="20"/>
        <v>0</v>
      </c>
      <c r="H98" s="37">
        <f t="shared" si="17"/>
        <v>0</v>
      </c>
    </row>
    <row r="99" spans="1:8" ht="15.75">
      <c r="A99" s="2" t="s">
        <v>53</v>
      </c>
      <c r="B99" s="16"/>
      <c r="C99" s="16"/>
      <c r="D99" s="16"/>
      <c r="E99" s="39">
        <f t="shared" si="14"/>
        <v>0</v>
      </c>
      <c r="F99" s="16"/>
      <c r="G99" s="24">
        <f t="shared" si="20"/>
        <v>0</v>
      </c>
      <c r="H99" s="37">
        <f t="shared" si="17"/>
        <v>0</v>
      </c>
    </row>
    <row r="100" spans="1:8" ht="15.75">
      <c r="A100" s="2" t="s">
        <v>64</v>
      </c>
      <c r="B100" s="16">
        <v>135881</v>
      </c>
      <c r="C100" s="16">
        <v>135881</v>
      </c>
      <c r="D100" s="16">
        <v>135881</v>
      </c>
      <c r="E100" s="39">
        <f t="shared" si="14"/>
        <v>0</v>
      </c>
      <c r="F100" s="16"/>
      <c r="G100" s="24">
        <f t="shared" si="20"/>
        <v>135881</v>
      </c>
      <c r="H100" s="37">
        <f t="shared" si="17"/>
        <v>0</v>
      </c>
    </row>
    <row r="101" spans="1:7" ht="15.75">
      <c r="A101" s="11"/>
      <c r="B101" s="22"/>
      <c r="C101" s="22"/>
      <c r="D101" s="22"/>
      <c r="E101" s="45"/>
      <c r="F101" s="22"/>
      <c r="G101" s="22"/>
    </row>
    <row r="102" spans="1:7" ht="15.75">
      <c r="A102" s="11"/>
      <c r="B102" s="22"/>
      <c r="C102" s="22"/>
      <c r="D102" s="22"/>
      <c r="E102" s="45"/>
      <c r="F102" s="22"/>
      <c r="G102" s="22"/>
    </row>
    <row r="103" spans="1:8" ht="15.75">
      <c r="A103" s="2" t="s">
        <v>4</v>
      </c>
      <c r="B103" s="16">
        <f aca="true" t="shared" si="25" ref="B103:H103">B10+B39+B53</f>
        <v>14529266.9</v>
      </c>
      <c r="C103" s="16">
        <f t="shared" si="25"/>
        <v>14478857.379999999</v>
      </c>
      <c r="D103" s="16">
        <f t="shared" si="25"/>
        <v>14478857.379999999</v>
      </c>
      <c r="E103" s="39">
        <f t="shared" si="25"/>
        <v>0</v>
      </c>
      <c r="F103" s="16">
        <f t="shared" si="25"/>
        <v>0</v>
      </c>
      <c r="G103" s="16">
        <f t="shared" si="25"/>
        <v>14478857.379999999</v>
      </c>
      <c r="H103" s="39">
        <f t="shared" si="25"/>
        <v>50409.52</v>
      </c>
    </row>
    <row r="104" spans="1:7" ht="15.75">
      <c r="A104" s="11"/>
      <c r="B104" s="22"/>
      <c r="C104" s="22"/>
      <c r="D104" s="22"/>
      <c r="E104" s="45"/>
      <c r="F104" s="22"/>
      <c r="G104" s="22"/>
    </row>
    <row r="105" spans="1:8" ht="15.75">
      <c r="A105" s="11" t="s">
        <v>89</v>
      </c>
      <c r="B105" s="22">
        <v>816968.68</v>
      </c>
      <c r="C105" s="22"/>
      <c r="D105" s="22">
        <v>814388.68</v>
      </c>
      <c r="E105" s="45"/>
      <c r="F105" s="22"/>
      <c r="G105" s="22"/>
      <c r="H105" s="48">
        <f>B105-D105</f>
        <v>2580</v>
      </c>
    </row>
    <row r="106" spans="1:7" ht="15.75">
      <c r="A106" s="11"/>
      <c r="B106" s="22"/>
      <c r="C106" s="22"/>
      <c r="D106" s="22"/>
      <c r="E106" s="45"/>
      <c r="F106" s="22"/>
      <c r="G106" s="22"/>
    </row>
    <row r="107" spans="1:8" ht="15.75">
      <c r="A107" s="11" t="s">
        <v>90</v>
      </c>
      <c r="B107" s="22">
        <f>B103+B105</f>
        <v>15346235.58</v>
      </c>
      <c r="C107" s="22">
        <f aca="true" t="shared" si="26" ref="C107:H107">C103+C105</f>
        <v>14478857.379999999</v>
      </c>
      <c r="D107" s="22">
        <f t="shared" si="26"/>
        <v>15293246.059999999</v>
      </c>
      <c r="E107" s="22">
        <f t="shared" si="26"/>
        <v>0</v>
      </c>
      <c r="F107" s="22">
        <f t="shared" si="26"/>
        <v>0</v>
      </c>
      <c r="G107" s="22">
        <f t="shared" si="26"/>
        <v>14478857.379999999</v>
      </c>
      <c r="H107" s="22">
        <f t="shared" si="26"/>
        <v>52989.52</v>
      </c>
    </row>
    <row r="108" spans="1:7" ht="15.75">
      <c r="A108" s="11"/>
      <c r="B108" s="22"/>
      <c r="C108" s="22"/>
      <c r="D108" s="22"/>
      <c r="E108" s="45"/>
      <c r="F108" s="22"/>
      <c r="G108" s="22"/>
    </row>
    <row r="109" spans="1:7" ht="15.75">
      <c r="A109" s="11"/>
      <c r="B109" s="22"/>
      <c r="C109" s="22"/>
      <c r="D109" s="22"/>
      <c r="E109" s="45"/>
      <c r="F109" s="22"/>
      <c r="G109" s="22"/>
    </row>
    <row r="110" spans="1:7" ht="15.75">
      <c r="A110" s="11"/>
      <c r="B110" s="22"/>
      <c r="C110" s="22"/>
      <c r="D110" s="22"/>
      <c r="E110" s="45"/>
      <c r="F110" s="22"/>
      <c r="G110" s="22"/>
    </row>
    <row r="111" spans="1:7" ht="15.75">
      <c r="A111" s="11"/>
      <c r="B111" s="22"/>
      <c r="C111" s="22"/>
      <c r="D111" s="22"/>
      <c r="E111" s="45"/>
      <c r="F111" s="22"/>
      <c r="G111" s="22"/>
    </row>
    <row r="112" spans="1:7" ht="15.75">
      <c r="A112" s="11"/>
      <c r="B112" s="22"/>
      <c r="C112" s="22"/>
      <c r="D112" s="22"/>
      <c r="E112" s="45"/>
      <c r="F112" s="22"/>
      <c r="G112" s="22"/>
    </row>
    <row r="113" spans="1:7" ht="15.75">
      <c r="A113" s="11"/>
      <c r="B113" s="22"/>
      <c r="C113" s="22"/>
      <c r="D113" s="22"/>
      <c r="E113" s="45"/>
      <c r="F113" s="22"/>
      <c r="G113" s="22"/>
    </row>
    <row r="114" spans="1:7" ht="15.75">
      <c r="A114" s="11"/>
      <c r="B114" s="22"/>
      <c r="C114" s="22"/>
      <c r="D114" s="22"/>
      <c r="E114" s="45"/>
      <c r="F114" s="22"/>
      <c r="G114" s="22"/>
    </row>
    <row r="115" spans="1:7" ht="15.75">
      <c r="A115" s="11"/>
      <c r="B115" s="22"/>
      <c r="C115" s="22"/>
      <c r="D115" s="22"/>
      <c r="E115" s="45"/>
      <c r="F115" s="22"/>
      <c r="G115" s="22"/>
    </row>
    <row r="116" spans="1:7" ht="15.75">
      <c r="A116" s="11"/>
      <c r="B116" s="12"/>
      <c r="C116" s="12"/>
      <c r="D116" s="12"/>
      <c r="E116" s="46"/>
      <c r="F116" s="12"/>
      <c r="G116" s="12"/>
    </row>
    <row r="117" spans="1:7" ht="15.75">
      <c r="A117" s="11"/>
      <c r="B117" s="12"/>
      <c r="C117" s="12"/>
      <c r="D117" s="12"/>
      <c r="E117" s="46"/>
      <c r="F117" s="12"/>
      <c r="G117" s="12"/>
    </row>
  </sheetData>
  <sheetProtection/>
  <mergeCells count="14">
    <mergeCell ref="B6:B7"/>
    <mergeCell ref="C6:C7"/>
    <mergeCell ref="D6:D7"/>
    <mergeCell ref="E6:E7"/>
    <mergeCell ref="F6:F7"/>
    <mergeCell ref="G6:G7"/>
    <mergeCell ref="H6:H7"/>
    <mergeCell ref="A9:H9"/>
    <mergeCell ref="D1:F1"/>
    <mergeCell ref="A2:G2"/>
    <mergeCell ref="A3:G3"/>
    <mergeCell ref="A4:G4"/>
    <mergeCell ref="A5:F5"/>
    <mergeCell ref="A6:A7"/>
  </mergeCells>
  <printOptions/>
  <pageMargins left="0.7874015748031497" right="0.15748031496062992" top="0.5511811023622047" bottom="0.5118110236220472" header="0.5118110236220472" footer="0.5118110236220472"/>
  <pageSetup horizontalDpi="600" verticalDpi="600" orientation="portrait" paperSize="9" scale="55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секретарь</cp:lastModifiedBy>
  <cp:lastPrinted>2013-02-05T07:03:53Z</cp:lastPrinted>
  <dcterms:created xsi:type="dcterms:W3CDTF">1996-10-08T23:32:33Z</dcterms:created>
  <dcterms:modified xsi:type="dcterms:W3CDTF">2014-10-15T11:48:39Z</dcterms:modified>
  <cp:category/>
  <cp:version/>
  <cp:contentType/>
  <cp:contentStatus/>
</cp:coreProperties>
</file>